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05" yWindow="52" windowWidth="24991" windowHeight="11245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B52" i="1"/>
  <c r="B50"/>
  <c r="B48"/>
  <c r="B46"/>
  <c r="B42"/>
  <c r="F38"/>
  <c r="F30"/>
  <c r="F36" s="1"/>
  <c r="F35"/>
  <c r="F34"/>
  <c r="F33"/>
  <c r="F29"/>
  <c r="F24"/>
  <c r="B36"/>
  <c r="B34"/>
  <c r="B33"/>
  <c r="B32"/>
  <c r="B30"/>
  <c r="B29"/>
  <c r="B24"/>
  <c r="B21"/>
  <c r="B18"/>
  <c r="B15"/>
  <c r="B12"/>
  <c r="B10"/>
  <c r="B9"/>
</calcChain>
</file>

<file path=xl/sharedStrings.xml><?xml version="1.0" encoding="utf-8"?>
<sst xmlns="http://schemas.openxmlformats.org/spreadsheetml/2006/main" count="102" uniqueCount="68">
  <si>
    <t>Condominio</t>
  </si>
  <si>
    <t>N° appartamenti</t>
  </si>
  <si>
    <t>Area tipica</t>
  </si>
  <si>
    <t>m2</t>
  </si>
  <si>
    <t>Da norma UNI</t>
  </si>
  <si>
    <t>a</t>
  </si>
  <si>
    <t>b</t>
  </si>
  <si>
    <t>Vw</t>
  </si>
  <si>
    <t>litri/giorno</t>
  </si>
  <si>
    <t>Consumo ACS 50%</t>
  </si>
  <si>
    <t>C 50%</t>
  </si>
  <si>
    <t>V tot</t>
  </si>
  <si>
    <t>Calcolo fabbisogno ACS</t>
  </si>
  <si>
    <t>Calcolo AREA pannelli</t>
  </si>
  <si>
    <t>S</t>
  </si>
  <si>
    <t>Stot</t>
  </si>
  <si>
    <t>Area singolo pannello</t>
  </si>
  <si>
    <t>Sp</t>
  </si>
  <si>
    <t>n° pannelli</t>
  </si>
  <si>
    <t>Volume serbatoio accumulo</t>
  </si>
  <si>
    <t>V serbatoio</t>
  </si>
  <si>
    <t>litri</t>
  </si>
  <si>
    <t>Serpentina interna</t>
  </si>
  <si>
    <t>°C</t>
  </si>
  <si>
    <t>Ta accumulo</t>
  </si>
  <si>
    <t>Tf acquedotto</t>
  </si>
  <si>
    <t>Tsolare mand.</t>
  </si>
  <si>
    <t>Q</t>
  </si>
  <si>
    <t>W/m2</t>
  </si>
  <si>
    <t>W</t>
  </si>
  <si>
    <t>q specifica</t>
  </si>
  <si>
    <t>Potenza termica solare accumulabile</t>
  </si>
  <si>
    <t>Tsolare rit.</t>
  </si>
  <si>
    <t>U</t>
  </si>
  <si>
    <t>W/m2 k</t>
  </si>
  <si>
    <t>Tms</t>
  </si>
  <si>
    <t>Tm</t>
  </si>
  <si>
    <t>mm</t>
  </si>
  <si>
    <t>Lunghezza</t>
  </si>
  <si>
    <t>m</t>
  </si>
  <si>
    <t>Tci solare mand.</t>
  </si>
  <si>
    <t>Tcu solare rit.</t>
  </si>
  <si>
    <t>Tfi  ACS</t>
  </si>
  <si>
    <t>Tfu ACS</t>
  </si>
  <si>
    <t>Scambiatore esterno CC</t>
  </si>
  <si>
    <t xml:space="preserve">Salto di temperatura ΔTm </t>
  </si>
  <si>
    <t xml:space="preserve">ΔTm </t>
  </si>
  <si>
    <t>ΔT1</t>
  </si>
  <si>
    <t>ΔT2</t>
  </si>
  <si>
    <t>!</t>
  </si>
  <si>
    <t>Vaso di espansione</t>
  </si>
  <si>
    <t>e</t>
  </si>
  <si>
    <t>Vp 1pannello</t>
  </si>
  <si>
    <t>l</t>
  </si>
  <si>
    <t>Vp tot.</t>
  </si>
  <si>
    <t>k</t>
  </si>
  <si>
    <t>lungh. Tubi</t>
  </si>
  <si>
    <t>d 3/4"</t>
  </si>
  <si>
    <t>D tubi 3/4"</t>
  </si>
  <si>
    <t>Vc</t>
  </si>
  <si>
    <t>Volume utile</t>
  </si>
  <si>
    <t>Vu</t>
  </si>
  <si>
    <t>pi</t>
  </si>
  <si>
    <t>pf</t>
  </si>
  <si>
    <t>bar</t>
  </si>
  <si>
    <t>Vn</t>
  </si>
  <si>
    <t>Vcomm.</t>
  </si>
  <si>
    <t>Volume nominale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</si>
</sst>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164" fontId="0" fillId="2" borderId="0" xfId="0" applyNumberFormat="1" applyFill="1"/>
    <xf numFmtId="0" fontId="1" fillId="2" borderId="0" xfId="0" applyFont="1" applyFill="1"/>
    <xf numFmtId="0" fontId="2" fillId="2" borderId="0" xfId="0" applyFont="1" applyFill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3"/>
  <sheetViews>
    <sheetView tabSelected="1" workbookViewId="0">
      <selection activeCell="G44" sqref="G44"/>
    </sheetView>
  </sheetViews>
  <sheetFormatPr defaultRowHeight="15.05"/>
  <cols>
    <col min="1" max="1" width="14.33203125" style="1" customWidth="1"/>
    <col min="2" max="2" width="10.6640625" style="1" customWidth="1"/>
    <col min="3" max="3" width="10" style="1" customWidth="1"/>
    <col min="4" max="4" width="3.88671875" style="1" customWidth="1"/>
    <col min="5" max="5" width="13.44140625" style="1" customWidth="1"/>
    <col min="6" max="6" width="5.77734375" style="1" customWidth="1"/>
    <col min="7" max="7" width="16.6640625" style="1" customWidth="1"/>
    <col min="8" max="16384" width="8.88671875" style="1"/>
  </cols>
  <sheetData>
    <row r="1" spans="1:3">
      <c r="A1" s="3" t="s">
        <v>0</v>
      </c>
    </row>
    <row r="2" spans="1:3">
      <c r="A2" s="1" t="s">
        <v>1</v>
      </c>
      <c r="B2" s="1">
        <v>18</v>
      </c>
    </row>
    <row r="3" spans="1:3">
      <c r="A3" s="1" t="s">
        <v>2</v>
      </c>
      <c r="B3" s="1">
        <v>90</v>
      </c>
      <c r="C3" s="1" t="s">
        <v>3</v>
      </c>
    </row>
    <row r="5" spans="1:3">
      <c r="A5" s="3" t="s">
        <v>12</v>
      </c>
    </row>
    <row r="6" spans="1:3">
      <c r="A6" s="1" t="s">
        <v>4</v>
      </c>
    </row>
    <row r="7" spans="1:3">
      <c r="A7" s="1" t="s">
        <v>5</v>
      </c>
      <c r="B7" s="1">
        <v>1.0669999999999999</v>
      </c>
    </row>
    <row r="8" spans="1:3">
      <c r="A8" s="1" t="s">
        <v>6</v>
      </c>
      <c r="B8" s="1">
        <v>36.67</v>
      </c>
    </row>
    <row r="9" spans="1:3">
      <c r="A9" s="1" t="s">
        <v>7</v>
      </c>
      <c r="B9" s="1">
        <f>B7*B3+B8</f>
        <v>132.69999999999999</v>
      </c>
      <c r="C9" s="1" t="s">
        <v>8</v>
      </c>
    </row>
    <row r="10" spans="1:3">
      <c r="A10" s="1" t="s">
        <v>11</v>
      </c>
      <c r="B10" s="1">
        <f>B9*B2</f>
        <v>2388.6</v>
      </c>
      <c r="C10" s="1" t="s">
        <v>8</v>
      </c>
    </row>
    <row r="11" spans="1:3">
      <c r="A11" s="1" t="s">
        <v>9</v>
      </c>
    </row>
    <row r="12" spans="1:3">
      <c r="A12" s="1" t="s">
        <v>10</v>
      </c>
      <c r="B12" s="1">
        <f>B10*0.5</f>
        <v>1194.3</v>
      </c>
      <c r="C12" s="1" t="s">
        <v>8</v>
      </c>
    </row>
    <row r="14" spans="1:3">
      <c r="A14" s="3" t="s">
        <v>13</v>
      </c>
    </row>
    <row r="15" spans="1:3">
      <c r="A15" s="1" t="s">
        <v>15</v>
      </c>
      <c r="B15" s="1">
        <f>1.2*B12/50</f>
        <v>28.663199999999996</v>
      </c>
      <c r="C15" s="1" t="s">
        <v>3</v>
      </c>
    </row>
    <row r="16" spans="1:3">
      <c r="A16" s="1" t="s">
        <v>16</v>
      </c>
    </row>
    <row r="17" spans="1:7">
      <c r="A17" s="1" t="s">
        <v>17</v>
      </c>
      <c r="B17" s="1">
        <v>2.15</v>
      </c>
      <c r="C17" s="1" t="s">
        <v>3</v>
      </c>
    </row>
    <row r="18" spans="1:7">
      <c r="A18" s="1" t="s">
        <v>18</v>
      </c>
      <c r="B18" s="1">
        <f>CEILING(B15/B17,1)</f>
        <v>14</v>
      </c>
    </row>
    <row r="20" spans="1:7">
      <c r="A20" s="1" t="s">
        <v>19</v>
      </c>
    </row>
    <row r="21" spans="1:7">
      <c r="A21" s="1" t="s">
        <v>20</v>
      </c>
      <c r="B21" s="1">
        <f>55*(B18*B17)</f>
        <v>1655.4999999999998</v>
      </c>
      <c r="C21" s="1" t="s">
        <v>21</v>
      </c>
    </row>
    <row r="23" spans="1:7">
      <c r="A23" s="3" t="s">
        <v>22</v>
      </c>
      <c r="E23" s="3" t="s">
        <v>44</v>
      </c>
    </row>
    <row r="24" spans="1:7">
      <c r="A24" s="1" t="s">
        <v>26</v>
      </c>
      <c r="B24" s="1">
        <f>75</f>
        <v>75</v>
      </c>
      <c r="C24" s="1" t="s">
        <v>23</v>
      </c>
      <c r="E24" s="1" t="s">
        <v>40</v>
      </c>
      <c r="F24" s="1">
        <f>75</f>
        <v>75</v>
      </c>
      <c r="G24" s="1" t="s">
        <v>23</v>
      </c>
    </row>
    <row r="25" spans="1:7">
      <c r="A25" s="1" t="s">
        <v>32</v>
      </c>
      <c r="B25" s="1">
        <v>65</v>
      </c>
      <c r="C25" s="1" t="s">
        <v>23</v>
      </c>
      <c r="E25" s="1" t="s">
        <v>41</v>
      </c>
      <c r="F25" s="1">
        <v>65</v>
      </c>
      <c r="G25" s="1" t="s">
        <v>23</v>
      </c>
    </row>
    <row r="26" spans="1:7">
      <c r="A26" s="1" t="s">
        <v>25</v>
      </c>
      <c r="B26" s="1">
        <v>10</v>
      </c>
      <c r="C26" s="1" t="s">
        <v>23</v>
      </c>
      <c r="E26" s="1" t="s">
        <v>42</v>
      </c>
      <c r="F26" s="1">
        <v>45</v>
      </c>
      <c r="G26" s="1" t="s">
        <v>23</v>
      </c>
    </row>
    <row r="27" spans="1:7">
      <c r="A27" s="1" t="s">
        <v>24</v>
      </c>
      <c r="B27" s="1">
        <v>55</v>
      </c>
      <c r="C27" s="1" t="s">
        <v>23</v>
      </c>
      <c r="E27" s="1" t="s">
        <v>43</v>
      </c>
      <c r="F27" s="1">
        <v>55</v>
      </c>
      <c r="G27" s="1" t="s">
        <v>23</v>
      </c>
    </row>
    <row r="28" spans="1:7">
      <c r="A28" s="1" t="s">
        <v>31</v>
      </c>
      <c r="E28" s="1" t="s">
        <v>31</v>
      </c>
    </row>
    <row r="29" spans="1:7">
      <c r="A29" s="1" t="s">
        <v>30</v>
      </c>
      <c r="B29" s="1">
        <f>465.2</f>
        <v>465.2</v>
      </c>
      <c r="C29" s="1" t="s">
        <v>28</v>
      </c>
      <c r="E29" s="1" t="s">
        <v>30</v>
      </c>
      <c r="F29" s="1">
        <f>465.2</f>
        <v>465.2</v>
      </c>
      <c r="G29" s="1" t="s">
        <v>28</v>
      </c>
    </row>
    <row r="30" spans="1:7">
      <c r="A30" s="1" t="s">
        <v>27</v>
      </c>
      <c r="B30" s="1">
        <f>465.2*B18*B17</f>
        <v>14002.52</v>
      </c>
      <c r="C30" s="1" t="s">
        <v>29</v>
      </c>
      <c r="E30" s="1" t="s">
        <v>27</v>
      </c>
      <c r="F30" s="1">
        <f>465.2*B18*B17</f>
        <v>14002.52</v>
      </c>
      <c r="G30" s="1" t="s">
        <v>29</v>
      </c>
    </row>
    <row r="31" spans="1:7">
      <c r="A31" s="1" t="s">
        <v>33</v>
      </c>
      <c r="B31" s="1">
        <v>600</v>
      </c>
      <c r="C31" s="1" t="s">
        <v>34</v>
      </c>
      <c r="E31" s="1" t="s">
        <v>33</v>
      </c>
      <c r="F31" s="1">
        <v>600</v>
      </c>
      <c r="G31" s="1" t="s">
        <v>34</v>
      </c>
    </row>
    <row r="32" spans="1:7">
      <c r="A32" s="1" t="s">
        <v>35</v>
      </c>
      <c r="B32" s="1">
        <f>(B24+B25)/2</f>
        <v>70</v>
      </c>
      <c r="C32" s="1" t="s">
        <v>23</v>
      </c>
      <c r="E32" s="4" t="s">
        <v>45</v>
      </c>
    </row>
    <row r="33" spans="1:7">
      <c r="A33" s="1" t="s">
        <v>36</v>
      </c>
      <c r="B33" s="1">
        <f>(B26+B27)/2</f>
        <v>32.5</v>
      </c>
      <c r="C33" s="1" t="s">
        <v>23</v>
      </c>
      <c r="E33" s="1" t="s">
        <v>47</v>
      </c>
      <c r="F33" s="1">
        <f>F24-F27</f>
        <v>20</v>
      </c>
    </row>
    <row r="34" spans="1:7">
      <c r="A34" s="1" t="s">
        <v>14</v>
      </c>
      <c r="B34" s="1">
        <f>B30/(B31*(B32-B33))</f>
        <v>0.62233422222222223</v>
      </c>
      <c r="C34" s="1" t="s">
        <v>3</v>
      </c>
      <c r="E34" s="1" t="s">
        <v>48</v>
      </c>
      <c r="F34" s="1">
        <f>F25-F26</f>
        <v>20</v>
      </c>
    </row>
    <row r="35" spans="1:7">
      <c r="A35" s="1" t="s">
        <v>58</v>
      </c>
      <c r="B35" s="1">
        <v>20</v>
      </c>
      <c r="C35" s="1" t="s">
        <v>37</v>
      </c>
      <c r="E35" s="1" t="s">
        <v>46</v>
      </c>
      <c r="F35" s="1">
        <f>20</f>
        <v>20</v>
      </c>
      <c r="G35" s="1" t="s">
        <v>49</v>
      </c>
    </row>
    <row r="36" spans="1:7">
      <c r="A36" s="1" t="s">
        <v>38</v>
      </c>
      <c r="B36" s="2">
        <f>B34/(3.14*B35/1000)</f>
        <v>9.9097806086341098</v>
      </c>
      <c r="C36" s="1" t="s">
        <v>39</v>
      </c>
      <c r="E36" s="1" t="s">
        <v>14</v>
      </c>
      <c r="F36" s="1">
        <f>F30/(F31*F35)</f>
        <v>1.1668766666666668</v>
      </c>
    </row>
    <row r="37" spans="1:7">
      <c r="E37" s="1" t="s">
        <v>58</v>
      </c>
      <c r="F37" s="1">
        <v>20</v>
      </c>
      <c r="G37" s="1" t="s">
        <v>37</v>
      </c>
    </row>
    <row r="38" spans="1:7">
      <c r="E38" s="1" t="s">
        <v>38</v>
      </c>
      <c r="F38" s="2">
        <f>F36/(3.14*F37/1000)</f>
        <v>18.580838641188958</v>
      </c>
      <c r="G38" s="1" t="s">
        <v>39</v>
      </c>
    </row>
    <row r="39" spans="1:7">
      <c r="A39" s="3" t="s">
        <v>50</v>
      </c>
    </row>
    <row r="40" spans="1:7">
      <c r="A40" s="1" t="s">
        <v>51</v>
      </c>
      <c r="B40" s="1">
        <v>7.0000000000000007E-2</v>
      </c>
    </row>
    <row r="41" spans="1:7">
      <c r="A41" s="1" t="s">
        <v>52</v>
      </c>
      <c r="B41" s="1">
        <v>1.5</v>
      </c>
      <c r="C41" s="1" t="s">
        <v>53</v>
      </c>
    </row>
    <row r="42" spans="1:7">
      <c r="A42" s="1" t="s">
        <v>54</v>
      </c>
      <c r="B42" s="1">
        <f>B41*B18</f>
        <v>21</v>
      </c>
      <c r="C42" s="1" t="s">
        <v>53</v>
      </c>
    </row>
    <row r="43" spans="1:7">
      <c r="A43" s="1" t="s">
        <v>55</v>
      </c>
      <c r="B43" s="1">
        <v>1.1000000000000001</v>
      </c>
    </row>
    <row r="44" spans="1:7">
      <c r="A44" s="1" t="s">
        <v>56</v>
      </c>
      <c r="B44" s="1">
        <v>25</v>
      </c>
      <c r="C44" s="1" t="s">
        <v>39</v>
      </c>
    </row>
    <row r="45" spans="1:7">
      <c r="A45" s="1" t="s">
        <v>57</v>
      </c>
      <c r="B45" s="1">
        <v>20</v>
      </c>
      <c r="C45" s="1" t="s">
        <v>37</v>
      </c>
    </row>
    <row r="46" spans="1:7">
      <c r="A46" s="1" t="s">
        <v>59</v>
      </c>
      <c r="B46" s="1">
        <f>3.14*(B45/1000)^2*B44/4*1000</f>
        <v>7.8500000000000014</v>
      </c>
      <c r="C46" s="1" t="s">
        <v>53</v>
      </c>
    </row>
    <row r="47" spans="1:7">
      <c r="A47" s="4" t="s">
        <v>60</v>
      </c>
    </row>
    <row r="48" spans="1:7">
      <c r="A48" s="1" t="s">
        <v>61</v>
      </c>
      <c r="B48" s="1">
        <f>(B46*B40+B42)*B43</f>
        <v>23.704450000000005</v>
      </c>
      <c r="C48" s="1" t="s">
        <v>53</v>
      </c>
    </row>
    <row r="49" spans="1:3">
      <c r="A49" s="1" t="s">
        <v>67</v>
      </c>
    </row>
    <row r="50" spans="1:3">
      <c r="A50" s="1" t="s">
        <v>62</v>
      </c>
      <c r="B50" s="1">
        <f>1.5</f>
        <v>1.5</v>
      </c>
      <c r="C50" s="1" t="s">
        <v>64</v>
      </c>
    </row>
    <row r="51" spans="1:3">
      <c r="A51" s="1" t="s">
        <v>63</v>
      </c>
      <c r="B51" s="1">
        <v>5.5</v>
      </c>
      <c r="C51" s="1" t="s">
        <v>64</v>
      </c>
    </row>
    <row r="52" spans="1:3">
      <c r="A52" s="1" t="s">
        <v>65</v>
      </c>
      <c r="B52" s="2">
        <f>B48*(B51+1)/(B51-B50)</f>
        <v>38.519731250000007</v>
      </c>
      <c r="C52" s="1" t="s">
        <v>53</v>
      </c>
    </row>
    <row r="53" spans="1:3">
      <c r="A53" s="1" t="s">
        <v>66</v>
      </c>
      <c r="B53" s="1">
        <v>40</v>
      </c>
      <c r="C53" s="1" t="s">
        <v>53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.0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Ryzen5700u</dc:creator>
  <cp:lastModifiedBy>Ryzen5700u</cp:lastModifiedBy>
  <dcterms:created xsi:type="dcterms:W3CDTF">2025-05-08T12:45:48Z</dcterms:created>
  <dcterms:modified xsi:type="dcterms:W3CDTF">2025-05-08T13:29:13Z</dcterms:modified>
</cp:coreProperties>
</file>